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2390" windowHeight="7455" tabRatio="782" activeTab="3"/>
  </bookViews>
  <sheets>
    <sheet name="範例一 " sheetId="1" r:id="rId1"/>
    <sheet name="範例二" sheetId="2" r:id="rId2"/>
    <sheet name="範例三" sheetId="3" r:id="rId3"/>
    <sheet name="範例四" sheetId="4" r:id="rId4"/>
    <sheet name="範例五" sheetId="5" r:id="rId5"/>
    <sheet name="範例六" sheetId="6" r:id="rId6"/>
  </sheets>
  <definedNames>
    <definedName name="_xlnm.Print_Area" localSheetId="0">'範例一 '!$A$3:$J$19</definedName>
    <definedName name="_xlnm.Print_Area" localSheetId="1">'範例二'!$A$3:$J$18</definedName>
    <definedName name="_xlnm.Print_Area" localSheetId="2">'範例三'!$A$3:$J$18</definedName>
    <definedName name="_xlnm.Print_Area" localSheetId="4">'範例五'!$A$2:$J$26</definedName>
    <definedName name="_xlnm.Print_Area" localSheetId="5">'範例六'!$B$3:$K$15</definedName>
    <definedName name="_xlnm.Print_Area" localSheetId="3">'範例四'!$B$3:$K$15</definedName>
  </definedNames>
  <calcPr fullCalcOnLoad="1"/>
</workbook>
</file>

<file path=xl/sharedStrings.xml><?xml version="1.0" encoding="utf-8"?>
<sst xmlns="http://schemas.openxmlformats.org/spreadsheetml/2006/main" count="154" uniqueCount="110">
  <si>
    <t>指數增減率</t>
  </si>
  <si>
    <r>
      <t>特定個別項目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
</t>
    </r>
  </si>
  <si>
    <t>An
(權重)</t>
  </si>
  <si>
    <r>
      <t>Dn</t>
    </r>
    <r>
      <rPr>
        <sz val="12"/>
        <rFont val="標楷體"/>
        <family val="4"/>
      </rPr>
      <t>(施作月份之該項金額)</t>
    </r>
  </si>
  <si>
    <r>
      <t>A</t>
    </r>
    <r>
      <rPr>
        <sz val="12"/>
        <rFont val="細明體"/>
        <family val="3"/>
      </rPr>
      <t>＝Σ</t>
    </r>
    <r>
      <rPr>
        <sz val="12"/>
        <rFont val="Times New Roman"/>
        <family val="1"/>
      </rPr>
      <t>(An*Dn)</t>
    </r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</si>
  <si>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</si>
  <si>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</si>
  <si>
    <t>特定個別項目指數</t>
  </si>
  <si>
    <t>工作項目</t>
  </si>
  <si>
    <r>
      <t>工程類型：</t>
    </r>
    <r>
      <rPr>
        <u val="single"/>
        <sz val="14"/>
        <rFont val="標楷體"/>
        <family val="4"/>
      </rPr>
      <t>道路工程</t>
    </r>
  </si>
  <si>
    <t>工作項目</t>
  </si>
  <si>
    <t>An
(權重)</t>
  </si>
  <si>
    <r>
      <t>Dn</t>
    </r>
    <r>
      <rPr>
        <sz val="12"/>
        <rFont val="標楷體"/>
        <family val="4"/>
      </rPr>
      <t>(施作月份之該項金額)</t>
    </r>
  </si>
  <si>
    <t>已付預付款之最高額占契約總價百分比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</si>
  <si>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</si>
  <si>
    <t>開標或議價當月指數</t>
  </si>
  <si>
    <t>總指數</t>
  </si>
  <si>
    <t>預拌混凝土</t>
  </si>
  <si>
    <t>不含該特定個別項目之總指數</t>
  </si>
  <si>
    <t>特定個別項目指數</t>
  </si>
  <si>
    <r>
      <t>A</t>
    </r>
    <r>
      <rPr>
        <sz val="12"/>
        <rFont val="細明體"/>
        <family val="3"/>
      </rPr>
      <t>＝Σ</t>
    </r>
    <r>
      <rPr>
        <sz val="12"/>
        <rFont val="Times New Roman"/>
        <family val="1"/>
      </rPr>
      <t>(An*Dn)</t>
    </r>
  </si>
  <si>
    <t>分析區間</t>
  </si>
  <si>
    <r>
      <t>特定個別項目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
</t>
    </r>
  </si>
  <si>
    <r>
      <t>：【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預拌混凝土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】</t>
    </r>
  </si>
  <si>
    <t>估驗當月總物價調整款(單位：元)</t>
  </si>
  <si>
    <t>占契約金額百分比</t>
  </si>
  <si>
    <r>
      <t>：【</t>
    </r>
    <r>
      <rPr>
        <sz val="12"/>
        <rFont val="Times New Roman"/>
        <family val="1"/>
      </rPr>
      <t xml:space="preserve">      16%        </t>
    </r>
    <r>
      <rPr>
        <sz val="12"/>
        <rFont val="標楷體"/>
        <family val="4"/>
      </rPr>
      <t>】</t>
    </r>
  </si>
  <si>
    <r>
      <t>當月估驗計價金額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單位：元</t>
    </r>
    <r>
      <rPr>
        <sz val="12"/>
        <rFont val="Times New Roman"/>
        <family val="1"/>
      </rPr>
      <t>)</t>
    </r>
  </si>
  <si>
    <t>估驗當月指數</t>
  </si>
  <si>
    <t>指數增減率</t>
  </si>
  <si>
    <t>估驗當月物價調整款</t>
  </si>
  <si>
    <r>
      <t>當月估驗計價金額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單位：元</t>
    </r>
    <r>
      <rPr>
        <sz val="12"/>
        <rFont val="Times New Roman"/>
        <family val="1"/>
      </rPr>
      <t xml:space="preserve">)   </t>
    </r>
  </si>
  <si>
    <t>總計</t>
  </si>
  <si>
    <t>已付預付款之最高額占契約總價百分比</t>
  </si>
  <si>
    <t>總指數</t>
  </si>
  <si>
    <t>不含該特定個別項目之總指數</t>
  </si>
  <si>
    <t>分析區間</t>
  </si>
  <si>
    <r>
      <t>：【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鋼筋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】</t>
    </r>
  </si>
  <si>
    <t>估驗當月總物價調整款(單位：元)</t>
  </si>
  <si>
    <t>占契約金額百分比</t>
  </si>
  <si>
    <r>
      <t>當月估驗計價金額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單位：元</t>
    </r>
    <r>
      <rPr>
        <sz val="12"/>
        <rFont val="Times New Roman"/>
        <family val="1"/>
      </rPr>
      <t>)</t>
    </r>
  </si>
  <si>
    <t>估驗當月指數</t>
  </si>
  <si>
    <t>估驗當月物價調整款</t>
  </si>
  <si>
    <r>
      <t>當月估驗計價金額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單位：元</t>
    </r>
    <r>
      <rPr>
        <sz val="12"/>
        <rFont val="Times New Roman"/>
        <family val="1"/>
      </rPr>
      <t xml:space="preserve">)   </t>
    </r>
  </si>
  <si>
    <t>總計</t>
  </si>
  <si>
    <t>開標或議價當月指數</t>
  </si>
  <si>
    <r>
      <t>工程類型：</t>
    </r>
    <r>
      <rPr>
        <u val="single"/>
        <sz val="14"/>
        <rFont val="標楷體"/>
        <family val="4"/>
      </rPr>
      <t>道路工程</t>
    </r>
  </si>
  <si>
    <t>已付預付款之最高額占契約總價百分比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</si>
  <si>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</si>
  <si>
    <t>開標或議價當月指數</t>
  </si>
  <si>
    <t>總指數</t>
  </si>
  <si>
    <t>不含該特定個別項目之總指數</t>
  </si>
  <si>
    <t>特定個別項目指數</t>
  </si>
  <si>
    <t>分析區間</t>
  </si>
  <si>
    <r>
      <t>特定個別項目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
</t>
    </r>
  </si>
  <si>
    <r>
      <t>：【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鋼筋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】</t>
    </r>
  </si>
  <si>
    <t>估驗當月總物價調整款(單位：元)</t>
  </si>
  <si>
    <t>占契約金額百分比</t>
  </si>
  <si>
    <r>
      <t>：【</t>
    </r>
    <r>
      <rPr>
        <sz val="12"/>
        <rFont val="Times New Roman"/>
        <family val="1"/>
      </rPr>
      <t xml:space="preserve">      17%        </t>
    </r>
    <r>
      <rPr>
        <sz val="12"/>
        <rFont val="標楷體"/>
        <family val="4"/>
      </rPr>
      <t>】</t>
    </r>
  </si>
  <si>
    <r>
      <t>當月估驗計價金額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單位：元</t>
    </r>
    <r>
      <rPr>
        <sz val="12"/>
        <rFont val="Times New Roman"/>
        <family val="1"/>
      </rPr>
      <t>)</t>
    </r>
  </si>
  <si>
    <t>估驗當月指數</t>
  </si>
  <si>
    <t>指數增減率</t>
  </si>
  <si>
    <t>估驗當月物價調整款</t>
  </si>
  <si>
    <r>
      <t>當月估驗計價金額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單位：元</t>
    </r>
    <r>
      <rPr>
        <sz val="12"/>
        <rFont val="Times New Roman"/>
        <family val="1"/>
      </rPr>
      <t xml:space="preserve">)   </t>
    </r>
  </si>
  <si>
    <t>總計</t>
  </si>
  <si>
    <r>
      <t>97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0"/>
      </rPr>
      <t>月</t>
    </r>
  </si>
  <si>
    <t>鋼筋，SD280，結構工程</t>
  </si>
  <si>
    <t>鋼筋，SD420W，結構工程</t>
  </si>
  <si>
    <r>
      <t>：【</t>
    </r>
    <r>
      <rPr>
        <sz val="12"/>
        <rFont val="Times New Roman"/>
        <family val="1"/>
      </rPr>
      <t xml:space="preserve">       16%        </t>
    </r>
    <r>
      <rPr>
        <sz val="12"/>
        <rFont val="標楷體"/>
        <family val="4"/>
      </rPr>
      <t>】</t>
    </r>
  </si>
  <si>
    <t>估驗當月之總指數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</si>
  <si>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</si>
  <si>
    <t>工作項目</t>
  </si>
  <si>
    <t>An
(權重)</t>
  </si>
  <si>
    <r>
      <t>Dn</t>
    </r>
    <r>
      <rPr>
        <sz val="12"/>
        <rFont val="標楷體"/>
        <family val="4"/>
      </rPr>
      <t>(施作月份之該項金額)</t>
    </r>
  </si>
  <si>
    <t>已付預付款之最高額占契約總價百分比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</si>
  <si>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</si>
  <si>
    <t>開標或議價當月指數</t>
  </si>
  <si>
    <t>總指數</t>
  </si>
  <si>
    <t>分析區間</t>
  </si>
  <si>
    <r>
      <t>特定個別項目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
</t>
    </r>
  </si>
  <si>
    <r>
      <t>：【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鋼筋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】</t>
    </r>
  </si>
  <si>
    <t>估驗當月總物價調整款(單位：元)</t>
  </si>
  <si>
    <t>占契約金額百分比</t>
  </si>
  <si>
    <r>
      <t>當月估驗計價金額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單位：元</t>
    </r>
    <r>
      <rPr>
        <sz val="12"/>
        <rFont val="Times New Roman"/>
        <family val="1"/>
      </rPr>
      <t>)</t>
    </r>
  </si>
  <si>
    <t>估驗當月指數</t>
  </si>
  <si>
    <t>指數增減率</t>
  </si>
  <si>
    <t>估驗當月物價調整款</t>
  </si>
  <si>
    <r>
      <t>當月估驗計價金額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單位：元</t>
    </r>
    <r>
      <rPr>
        <sz val="12"/>
        <rFont val="Times New Roman"/>
        <family val="1"/>
      </rPr>
      <t xml:space="preserve">)   </t>
    </r>
  </si>
  <si>
    <t>總計</t>
  </si>
  <si>
    <r>
      <t>：【</t>
    </r>
    <r>
      <rPr>
        <sz val="12"/>
        <rFont val="Times New Roman"/>
        <family val="1"/>
      </rPr>
      <t xml:space="preserve">       19%        </t>
    </r>
    <r>
      <rPr>
        <sz val="12"/>
        <rFont val="標楷體"/>
        <family val="4"/>
      </rPr>
      <t>】</t>
    </r>
  </si>
  <si>
    <r>
      <t>：【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預拌混凝土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】</t>
    </r>
  </si>
  <si>
    <r>
      <t>：【</t>
    </r>
    <r>
      <rPr>
        <sz val="12"/>
        <rFont val="Times New Roman"/>
        <family val="1"/>
      </rPr>
      <t xml:space="preserve">        12 %        </t>
    </r>
    <r>
      <rPr>
        <sz val="12"/>
        <rFont val="標楷體"/>
        <family val="4"/>
      </rPr>
      <t>】</t>
    </r>
  </si>
  <si>
    <t>鋼筋，SD280-結構工程</t>
  </si>
  <si>
    <t>210kg/cm2混凝土及澆置</t>
  </si>
  <si>
    <t>280kg/cm2混凝土及澆置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</si>
  <si>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</si>
  <si>
    <t>不含鋼筋之總指數</t>
  </si>
  <si>
    <t>不含預拌混凝土之總指數</t>
  </si>
  <si>
    <t>不含鋼筋及預拌混凝土之總指數</t>
  </si>
  <si>
    <t>鋼筋指數</t>
  </si>
  <si>
    <t>預拌混凝土指數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</si>
  <si>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</si>
  <si>
    <t>註：特定個別項目若未調整時，則一併納入含或不含特定個別項目之其他工程項目內。</t>
  </si>
  <si>
    <t>含或不含特定個別項目之其他工程項目</t>
  </si>
  <si>
    <r>
      <t>估驗當月含或不含特定個別項目之總指數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有依左列個別項目調整者，則不含</t>
    </r>
    <r>
      <rPr>
        <sz val="12"/>
        <rFont val="Times New Roman"/>
        <family val="1"/>
      </rPr>
      <t>)</t>
    </r>
  </si>
  <si>
    <t>得調整之工程項目</t>
  </si>
  <si>
    <t>註：特定個別項目若未調整時，則一併納入含或不含特定個別項目之其他工程項目內。</t>
  </si>
  <si>
    <t>含或不含特定個別項目之其他工程項目</t>
  </si>
  <si>
    <r>
      <t>估驗當月含或不含特定個別項目之總指數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有依左列個別項目調整者，則不含</t>
    </r>
    <r>
      <rPr>
        <sz val="12"/>
        <rFont val="Times New Roman"/>
        <family val="1"/>
      </rPr>
      <t>)</t>
    </r>
  </si>
  <si>
    <t>得調整之工程項目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</si>
</sst>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_-* #,##0.000_-;\-* #,##0.000_-;_-* &quot;-&quot;???_-;_-@_-"/>
    <numFmt numFmtId="182" formatCode="_-* #,##0.0000_-;\-* #,##0.0000_-;_-* &quot;-&quot;????_-;_-@_-"/>
    <numFmt numFmtId="183" formatCode="#,##0_ "/>
    <numFmt numFmtId="184" formatCode="#,##0.00_ "/>
    <numFmt numFmtId="185" formatCode="#,##0_ ;[Red]\-#,##0\ "/>
    <numFmt numFmtId="186" formatCode="0.0000000000000000%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_ "/>
    <numFmt numFmtId="193" formatCode="0.0_ "/>
    <numFmt numFmtId="194" formatCode="0_ "/>
    <numFmt numFmtId="195" formatCode="#,##0_);[Red]\(#,##0\)"/>
    <numFmt numFmtId="196" formatCode="0.000%"/>
    <numFmt numFmtId="197" formatCode="0.00_);[Red]\(0.00\)"/>
    <numFmt numFmtId="198" formatCode="0.0000%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9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2"/>
      <name val="細明體"/>
      <family val="3"/>
    </font>
    <font>
      <u val="single"/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83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9" fontId="0" fillId="2" borderId="2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178" fontId="5" fillId="2" borderId="5" xfId="15" applyNumberFormat="1" applyFont="1" applyFill="1" applyBorder="1" applyAlignment="1">
      <alignment vertical="center" wrapText="1"/>
    </xf>
    <xf numFmtId="178" fontId="0" fillId="0" borderId="6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left" vertical="top" wrapText="1"/>
    </xf>
    <xf numFmtId="198" fontId="0" fillId="0" borderId="0" xfId="0" applyNumberForma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8" fontId="5" fillId="0" borderId="8" xfId="15" applyNumberFormat="1" applyFont="1" applyFill="1" applyBorder="1" applyAlignment="1" applyProtection="1">
      <alignment horizontal="right" vertical="center" wrapText="1"/>
      <protection locked="0"/>
    </xf>
    <xf numFmtId="43" fontId="5" fillId="2" borderId="8" xfId="15" applyNumberFormat="1" applyFont="1" applyFill="1" applyBorder="1" applyAlignment="1" applyProtection="1">
      <alignment horizontal="right" vertical="center" wrapText="1"/>
      <protection locked="0"/>
    </xf>
    <xf numFmtId="198" fontId="0" fillId="0" borderId="8" xfId="15" applyNumberFormat="1" applyFill="1" applyBorder="1" applyAlignment="1">
      <alignment horizontal="right" vertical="center" wrapText="1"/>
    </xf>
    <xf numFmtId="178" fontId="5" fillId="0" borderId="8" xfId="15" applyNumberFormat="1" applyFont="1" applyFill="1" applyBorder="1" applyAlignment="1">
      <alignment horizontal="right" vertical="center" wrapText="1"/>
    </xf>
    <xf numFmtId="178" fontId="0" fillId="2" borderId="12" xfId="15" applyNumberFormat="1" applyFill="1" applyBorder="1" applyAlignment="1" applyProtection="1">
      <alignment horizontal="right" vertical="center" wrapText="1"/>
      <protection locked="0"/>
    </xf>
    <xf numFmtId="197" fontId="5" fillId="2" borderId="8" xfId="15" applyNumberFormat="1" applyFont="1" applyFill="1" applyBorder="1" applyAlignment="1" applyProtection="1">
      <alignment horizontal="right" vertical="center" wrapText="1"/>
      <protection locked="0"/>
    </xf>
    <xf numFmtId="198" fontId="5" fillId="0" borderId="8" xfId="15" applyNumberFormat="1" applyFont="1" applyFill="1" applyBorder="1" applyAlignment="1">
      <alignment horizontal="right" vertical="center" wrapText="1"/>
    </xf>
    <xf numFmtId="178" fontId="5" fillId="0" borderId="3" xfId="15" applyNumberFormat="1" applyFont="1" applyFill="1" applyBorder="1" applyAlignment="1">
      <alignment horizontal="right" vertical="center" wrapText="1"/>
    </xf>
    <xf numFmtId="178" fontId="5" fillId="0" borderId="7" xfId="15" applyNumberFormat="1" applyFont="1" applyFill="1" applyBorder="1" applyAlignment="1">
      <alignment horizontal="right" vertical="center" wrapText="1"/>
    </xf>
    <xf numFmtId="178" fontId="5" fillId="0" borderId="4" xfId="15" applyNumberFormat="1" applyFont="1" applyFill="1" applyBorder="1" applyAlignment="1">
      <alignment horizontal="right" vertical="center" wrapText="1"/>
    </xf>
    <xf numFmtId="10" fontId="0" fillId="2" borderId="8" xfId="0" applyNumberFormat="1" applyFill="1" applyBorder="1" applyAlignment="1">
      <alignment horizontal="right" vertical="center"/>
    </xf>
    <xf numFmtId="178" fontId="0" fillId="2" borderId="8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192" fontId="0" fillId="2" borderId="3" xfId="0" applyNumberFormat="1" applyFill="1" applyBorder="1" applyAlignment="1" applyProtection="1">
      <alignment vertical="center"/>
      <protection locked="0"/>
    </xf>
    <xf numFmtId="178" fontId="0" fillId="2" borderId="0" xfId="0" applyNumberFormat="1" applyFill="1" applyAlignment="1">
      <alignment horizontal="right" vertical="center"/>
    </xf>
    <xf numFmtId="178" fontId="0" fillId="2" borderId="0" xfId="0" applyNumberFormat="1" applyFill="1" applyAlignment="1">
      <alignment vertical="center"/>
    </xf>
    <xf numFmtId="10" fontId="0" fillId="2" borderId="8" xfId="15" applyNumberFormat="1" applyFill="1" applyBorder="1" applyAlignment="1">
      <alignment horizontal="right" vertical="center" wrapText="1"/>
    </xf>
    <xf numFmtId="192" fontId="0" fillId="2" borderId="4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10" fontId="4" fillId="0" borderId="25" xfId="15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0" fontId="5" fillId="2" borderId="2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right" vertical="top" wrapText="1"/>
    </xf>
    <xf numFmtId="0" fontId="0" fillId="0" borderId="31" xfId="0" applyBorder="1" applyAlignment="1">
      <alignment horizontal="right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0" fontId="0" fillId="2" borderId="37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8" fontId="0" fillId="2" borderId="38" xfId="0" applyNumberFormat="1" applyFill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8" fontId="0" fillId="0" borderId="19" xfId="0" applyNumberForma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78" fontId="5" fillId="2" borderId="17" xfId="15" applyNumberFormat="1" applyFont="1" applyFill="1" applyBorder="1" applyAlignment="1">
      <alignment horizontal="center" vertical="center" wrapText="1"/>
    </xf>
    <xf numFmtId="178" fontId="5" fillId="2" borderId="24" xfId="15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192" fontId="0" fillId="2" borderId="47" xfId="0" applyNumberFormat="1" applyFill="1" applyBorder="1" applyAlignment="1" applyProtection="1">
      <alignment horizontal="right" vertical="center" wrapText="1"/>
      <protection locked="0"/>
    </xf>
    <xf numFmtId="0" fontId="0" fillId="0" borderId="48" xfId="0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8" fontId="0" fillId="0" borderId="49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0" fontId="4" fillId="0" borderId="49" xfId="15" applyNumberFormat="1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top" wrapText="1"/>
    </xf>
    <xf numFmtId="0" fontId="0" fillId="0" borderId="27" xfId="0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top" wrapText="1"/>
    </xf>
    <xf numFmtId="0" fontId="0" fillId="0" borderId="35" xfId="0" applyBorder="1" applyAlignment="1">
      <alignment horizontal="right" vertical="top" wrapText="1"/>
    </xf>
    <xf numFmtId="0" fontId="5" fillId="0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0" fontId="0" fillId="2" borderId="37" xfId="0" applyNumberFormat="1" applyFill="1" applyBorder="1" applyAlignment="1">
      <alignment horizontal="right" vertical="center"/>
    </xf>
    <xf numFmtId="10" fontId="0" fillId="2" borderId="9" xfId="0" applyNumberForma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10" fontId="0" fillId="2" borderId="37" xfId="15" applyNumberForma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178" fontId="0" fillId="2" borderId="37" xfId="0" applyNumberFormat="1" applyFill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10" fontId="0" fillId="2" borderId="37" xfId="0" applyNumberFormat="1" applyFill="1" applyBorder="1" applyAlignment="1">
      <alignment vertical="center" wrapText="1"/>
    </xf>
    <xf numFmtId="10" fontId="0" fillId="2" borderId="9" xfId="0" applyNumberFormat="1" applyFill="1" applyBorder="1" applyAlignment="1">
      <alignment vertical="center" wrapText="1"/>
    </xf>
    <xf numFmtId="178" fontId="0" fillId="2" borderId="38" xfId="0" applyNumberForma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178" fontId="0" fillId="2" borderId="38" xfId="0" applyNumberForma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7">
      <selection activeCell="G11" sqref="G11"/>
    </sheetView>
  </sheetViews>
  <sheetFormatPr defaultColWidth="9.00390625" defaultRowHeight="16.5"/>
  <cols>
    <col min="1" max="1" width="11.625" style="1" customWidth="1"/>
    <col min="2" max="2" width="12.75390625" style="1" bestFit="1" customWidth="1"/>
    <col min="3" max="4" width="10.625" style="1" customWidth="1"/>
    <col min="5" max="5" width="12.75390625" style="1" bestFit="1" customWidth="1"/>
    <col min="6" max="6" width="11.625" style="1" bestFit="1" customWidth="1"/>
    <col min="7" max="8" width="10.625" style="1" customWidth="1"/>
    <col min="9" max="9" width="12.75390625" style="1" bestFit="1" customWidth="1"/>
    <col min="10" max="10" width="13.00390625" style="1" customWidth="1"/>
    <col min="11" max="11" width="9.00390625" style="2" customWidth="1"/>
    <col min="12" max="12" width="18.375" style="2" bestFit="1" customWidth="1"/>
    <col min="13" max="13" width="41.25390625" style="2" bestFit="1" customWidth="1"/>
    <col min="14" max="14" width="18.625" style="2" customWidth="1"/>
    <col min="15" max="16384" width="9.00390625" style="2" customWidth="1"/>
  </cols>
  <sheetData>
    <row r="1" spans="5:8" ht="16.5">
      <c r="E1" s="2"/>
      <c r="F1" s="2"/>
      <c r="G1" s="2"/>
      <c r="H1" s="2"/>
    </row>
    <row r="2" spans="5:8" ht="17.25" thickBot="1">
      <c r="E2" s="2"/>
      <c r="F2" s="2"/>
      <c r="G2" s="2"/>
      <c r="H2" s="2"/>
    </row>
    <row r="3" spans="1:10" ht="16.5" customHeight="1" thickBot="1">
      <c r="A3" s="2"/>
      <c r="B3" s="2"/>
      <c r="C3" s="2"/>
      <c r="D3" s="2"/>
      <c r="E3" s="2"/>
      <c r="F3" s="2"/>
      <c r="G3" s="62" t="s">
        <v>8</v>
      </c>
      <c r="H3" s="66" t="s">
        <v>2</v>
      </c>
      <c r="I3" s="68" t="s">
        <v>3</v>
      </c>
      <c r="J3" s="69"/>
    </row>
    <row r="4" spans="1:10" ht="16.5">
      <c r="A4" s="60" t="s">
        <v>33</v>
      </c>
      <c r="B4" s="61"/>
      <c r="C4" s="61"/>
      <c r="D4" s="61"/>
      <c r="E4" s="8">
        <v>0.3</v>
      </c>
      <c r="F4" s="2"/>
      <c r="G4" s="63"/>
      <c r="H4" s="67"/>
      <c r="I4" s="20" t="s">
        <v>5</v>
      </c>
      <c r="J4" s="21" t="s">
        <v>65</v>
      </c>
    </row>
    <row r="5" spans="1:10" ht="49.5">
      <c r="A5" s="54" t="s">
        <v>45</v>
      </c>
      <c r="B5" s="73" t="s">
        <v>34</v>
      </c>
      <c r="C5" s="74"/>
      <c r="D5" s="74"/>
      <c r="E5" s="9">
        <v>116.52</v>
      </c>
      <c r="F5" s="2"/>
      <c r="G5" s="13" t="s">
        <v>66</v>
      </c>
      <c r="H5" s="36">
        <v>0.8901</v>
      </c>
      <c r="I5" s="37">
        <v>450000</v>
      </c>
      <c r="J5" s="38">
        <v>750000</v>
      </c>
    </row>
    <row r="6" spans="1:10" ht="49.5">
      <c r="A6" s="55"/>
      <c r="B6" s="73" t="s">
        <v>35</v>
      </c>
      <c r="C6" s="74"/>
      <c r="D6" s="74"/>
      <c r="E6" s="9">
        <v>110.18</v>
      </c>
      <c r="F6" s="2"/>
      <c r="G6" s="13" t="s">
        <v>67</v>
      </c>
      <c r="H6" s="42">
        <v>0.9001</v>
      </c>
      <c r="I6" s="37">
        <v>1630000</v>
      </c>
      <c r="J6" s="38">
        <v>2400000</v>
      </c>
    </row>
    <row r="7" spans="1:10" ht="17.25" customHeight="1" thickBot="1">
      <c r="A7" s="56"/>
      <c r="B7" s="57" t="s">
        <v>7</v>
      </c>
      <c r="C7" s="58"/>
      <c r="D7" s="59"/>
      <c r="E7" s="10">
        <v>158.89</v>
      </c>
      <c r="F7" s="2"/>
      <c r="G7" s="64" t="s">
        <v>4</v>
      </c>
      <c r="H7" s="65"/>
      <c r="I7" s="15">
        <f>H5*I5+H6*I6</f>
        <v>1867708</v>
      </c>
      <c r="J7" s="14">
        <f>H5*J5+H6*J6</f>
        <v>2827815</v>
      </c>
    </row>
    <row r="8" ht="17.25" thickBot="1"/>
    <row r="9" spans="1:13" s="3" customFormat="1" ht="17.25" thickBot="1">
      <c r="A9" s="79" t="s">
        <v>36</v>
      </c>
      <c r="B9" s="51" t="s">
        <v>1</v>
      </c>
      <c r="C9" s="50"/>
      <c r="D9" s="70" t="s">
        <v>37</v>
      </c>
      <c r="E9" s="71"/>
      <c r="F9" s="83" t="s">
        <v>103</v>
      </c>
      <c r="G9" s="84"/>
      <c r="H9" s="84"/>
      <c r="I9" s="85"/>
      <c r="J9" s="76" t="s">
        <v>38</v>
      </c>
      <c r="L9" s="2"/>
      <c r="M9" s="2"/>
    </row>
    <row r="10" spans="1:13" s="3" customFormat="1" ht="16.5">
      <c r="A10" s="80"/>
      <c r="B10" s="81" t="s">
        <v>39</v>
      </c>
      <c r="C10" s="82"/>
      <c r="D10" s="70" t="s">
        <v>68</v>
      </c>
      <c r="E10" s="71"/>
      <c r="F10" s="86"/>
      <c r="G10" s="87"/>
      <c r="H10" s="87"/>
      <c r="I10" s="88"/>
      <c r="J10" s="77"/>
      <c r="L10" s="2"/>
      <c r="M10" s="2"/>
    </row>
    <row r="11" spans="1:13" s="3" customFormat="1" ht="115.5">
      <c r="A11" s="52"/>
      <c r="B11" s="16" t="s">
        <v>40</v>
      </c>
      <c r="C11" s="16" t="s">
        <v>41</v>
      </c>
      <c r="D11" s="17" t="s">
        <v>0</v>
      </c>
      <c r="E11" s="17" t="s">
        <v>42</v>
      </c>
      <c r="F11" s="16" t="s">
        <v>43</v>
      </c>
      <c r="G11" s="16" t="s">
        <v>104</v>
      </c>
      <c r="H11" s="16" t="s">
        <v>0</v>
      </c>
      <c r="I11" s="16" t="s">
        <v>42</v>
      </c>
      <c r="J11" s="78"/>
      <c r="L11" s="2"/>
      <c r="M11" s="4"/>
    </row>
    <row r="12" spans="1:10" ht="16.5">
      <c r="A12" s="24" t="s">
        <v>5</v>
      </c>
      <c r="B12" s="26">
        <f>ROUND(I7,0)</f>
        <v>1867708</v>
      </c>
      <c r="C12" s="27">
        <v>173.39</v>
      </c>
      <c r="D12" s="28">
        <f>C12/$E$7-1</f>
        <v>0.09125810309018823</v>
      </c>
      <c r="E12" s="29">
        <f>IF(ABS(D12)&gt;0.1,B12*(1-$E$4)*(ABS(ROUND(D12,6))-0.1)*1.05,0)*ABS(D12)/D12</f>
        <v>0</v>
      </c>
      <c r="F12" s="30">
        <f>13060000-1060000</f>
        <v>12000000</v>
      </c>
      <c r="G12" s="31">
        <v>119.07</v>
      </c>
      <c r="H12" s="32">
        <f>IF(B12&lt;=0,G12/$E$5-1,IF(D12&gt;10%,G12/$E$6-1,G12/$E$5-1))</f>
        <v>0.021884654994850594</v>
      </c>
      <c r="I12" s="29">
        <f>IF(ABS(H12)&gt;0.025,F12*(1-$E$4)*(ABS(ROUND(H12,6))-0.025)*1.05,0)*ABS(H12)/H12</f>
        <v>0</v>
      </c>
      <c r="J12" s="33">
        <f>SUM(E12,I12)</f>
        <v>0</v>
      </c>
    </row>
    <row r="13" spans="1:10" ht="16.5">
      <c r="A13" s="24" t="s">
        <v>6</v>
      </c>
      <c r="B13" s="26">
        <f>ROUND(J7,0)</f>
        <v>2827815</v>
      </c>
      <c r="C13" s="27">
        <v>187.65</v>
      </c>
      <c r="D13" s="28">
        <f>C13/$E$7-1</f>
        <v>0.18100572723267683</v>
      </c>
      <c r="E13" s="29">
        <f>IF(ABS(D13)&gt;0.1,B13*(1-$E$4)*(ABS(ROUND(D13,6))-0.1)*1.05,0)*ABS(D13)/D13</f>
        <v>168366.43668915</v>
      </c>
      <c r="F13" s="30">
        <f>11380000-130000-B13</f>
        <v>8422185</v>
      </c>
      <c r="G13" s="31">
        <v>114.23</v>
      </c>
      <c r="H13" s="32">
        <f>IF(B13&lt;=0,G13/$E$5-1,IF(D13&gt;10%,G13/$E$6-1,G13/$E$5-1))</f>
        <v>0.03675803231076413</v>
      </c>
      <c r="I13" s="29">
        <f>IF(ABS(H13)&gt;0.025,F13*(1-$E$4)*(ABS(ROUND(H13,6))-0.025)*1.05,0)*ABS(H13)/H13</f>
        <v>72785.61765404999</v>
      </c>
      <c r="J13" s="33">
        <f>SUM(E13,I13)</f>
        <v>241152.0543432</v>
      </c>
    </row>
    <row r="14" spans="1:10" ht="17.25" thickBot="1">
      <c r="A14" s="53" t="s">
        <v>44</v>
      </c>
      <c r="B14" s="34"/>
      <c r="C14" s="34"/>
      <c r="D14" s="34"/>
      <c r="E14" s="34">
        <f>SUM(E12:E13)</f>
        <v>168366.43668915</v>
      </c>
      <c r="F14" s="34"/>
      <c r="G14" s="34"/>
      <c r="H14" s="34"/>
      <c r="I14" s="34">
        <f>SUM(I12:I13)</f>
        <v>72785.61765404999</v>
      </c>
      <c r="J14" s="35">
        <f>SUM(J12:J13)</f>
        <v>241152.0543432</v>
      </c>
    </row>
    <row r="15" spans="1:10" ht="33" customHeight="1">
      <c r="A15" s="75" t="s">
        <v>102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5">
      <c r="A16" s="12"/>
      <c r="B16" s="12"/>
      <c r="C16" s="12"/>
      <c r="D16" s="12"/>
      <c r="E16" s="12"/>
      <c r="F16" s="12"/>
      <c r="G16" s="12"/>
      <c r="H16" s="22"/>
      <c r="I16" s="12"/>
      <c r="J16" s="22"/>
    </row>
    <row r="17" spans="1:10" ht="38.25" customHeight="1">
      <c r="A17" s="19"/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28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6.5">
      <c r="A19" s="11"/>
      <c r="B19" s="11"/>
      <c r="C19" s="11"/>
      <c r="D19" s="11"/>
      <c r="E19" s="11"/>
      <c r="F19" s="11"/>
      <c r="G19" s="11"/>
      <c r="H19" s="11"/>
      <c r="I19" s="11"/>
      <c r="J19" s="5"/>
    </row>
    <row r="20" spans="1:10" ht="16.5">
      <c r="A20" s="2"/>
      <c r="B20" s="2"/>
      <c r="C20" s="2"/>
      <c r="D20" s="2"/>
      <c r="E20" s="2"/>
      <c r="J20" s="2"/>
    </row>
    <row r="21" spans="3:10" ht="16.5">
      <c r="C21" s="23"/>
      <c r="D21" s="23"/>
      <c r="J21" s="6"/>
    </row>
    <row r="27" ht="137.25" customHeight="1"/>
    <row r="28" ht="66" customHeight="1"/>
    <row r="30" ht="179.25" customHeight="1"/>
    <row r="31" ht="49.5" customHeight="1"/>
  </sheetData>
  <mergeCells count="18">
    <mergeCell ref="D10:E10"/>
    <mergeCell ref="F9:I10"/>
    <mergeCell ref="I3:J3"/>
    <mergeCell ref="D9:E9"/>
    <mergeCell ref="B17:J17"/>
    <mergeCell ref="B5:D5"/>
    <mergeCell ref="B6:D6"/>
    <mergeCell ref="A15:J15"/>
    <mergeCell ref="J9:J11"/>
    <mergeCell ref="A9:A11"/>
    <mergeCell ref="B9:C9"/>
    <mergeCell ref="B10:C10"/>
    <mergeCell ref="A5:A7"/>
    <mergeCell ref="B7:D7"/>
    <mergeCell ref="A4:D4"/>
    <mergeCell ref="G3:G4"/>
    <mergeCell ref="G7:H7"/>
    <mergeCell ref="H3:H4"/>
  </mergeCells>
  <printOptions/>
  <pageMargins left="0.4" right="0.15748031496062992" top="0.984251968503937" bottom="0.5118110236220472" header="0.59" footer="0.5118110236220472"/>
  <pageSetup horizontalDpi="600" verticalDpi="600" orientation="portrait" paperSize="9" scale="82" r:id="rId1"/>
  <headerFooter alignWithMargins="0">
    <oddHeader>&amp;C&amp;"標楷體,標準"&amp;16附件&amp;"Times New Roman,標準"-&amp;"標楷體,標準"逐月物調款分析表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4">
      <selection activeCell="F3" sqref="F3"/>
    </sheetView>
  </sheetViews>
  <sheetFormatPr defaultColWidth="9.00390625" defaultRowHeight="16.5"/>
  <cols>
    <col min="1" max="1" width="11.625" style="1" customWidth="1"/>
    <col min="2" max="2" width="12.75390625" style="1" bestFit="1" customWidth="1"/>
    <col min="3" max="4" width="10.625" style="1" customWidth="1"/>
    <col min="5" max="5" width="12.75390625" style="1" bestFit="1" customWidth="1"/>
    <col min="6" max="6" width="11.625" style="1" bestFit="1" customWidth="1"/>
    <col min="7" max="8" width="10.625" style="1" customWidth="1"/>
    <col min="9" max="9" width="12.75390625" style="1" bestFit="1" customWidth="1"/>
    <col min="10" max="10" width="13.00390625" style="1" customWidth="1"/>
    <col min="11" max="11" width="9.00390625" style="2" customWidth="1"/>
    <col min="12" max="12" width="18.375" style="2" bestFit="1" customWidth="1"/>
    <col min="13" max="13" width="41.25390625" style="2" bestFit="1" customWidth="1"/>
    <col min="14" max="14" width="18.625" style="2" customWidth="1"/>
    <col min="15" max="16384" width="9.00390625" style="2" customWidth="1"/>
  </cols>
  <sheetData>
    <row r="1" spans="5:8" ht="16.5">
      <c r="E1" s="2"/>
      <c r="F1" s="2"/>
      <c r="G1" s="2"/>
      <c r="H1" s="2"/>
    </row>
    <row r="2" spans="5:8" ht="16.5">
      <c r="E2" s="2"/>
      <c r="F2" s="2"/>
      <c r="G2" s="2"/>
      <c r="H2" s="2"/>
    </row>
    <row r="3" spans="1:6" ht="17.25" customHeight="1" thickBot="1">
      <c r="A3" s="96" t="s">
        <v>9</v>
      </c>
      <c r="B3" s="97"/>
      <c r="C3" s="97"/>
      <c r="D3" s="97"/>
      <c r="E3" s="97"/>
      <c r="F3" s="2"/>
    </row>
    <row r="4" spans="1:10" ht="16.5" customHeight="1" thickBot="1">
      <c r="A4" s="2"/>
      <c r="B4" s="2"/>
      <c r="C4" s="2"/>
      <c r="D4" s="2"/>
      <c r="E4" s="2"/>
      <c r="F4" s="2"/>
      <c r="G4" s="62" t="s">
        <v>10</v>
      </c>
      <c r="H4" s="66" t="s">
        <v>11</v>
      </c>
      <c r="I4" s="68" t="s">
        <v>12</v>
      </c>
      <c r="J4" s="69"/>
    </row>
    <row r="5" spans="1:10" ht="16.5">
      <c r="A5" s="60" t="s">
        <v>13</v>
      </c>
      <c r="B5" s="61"/>
      <c r="C5" s="61"/>
      <c r="D5" s="61"/>
      <c r="E5" s="8">
        <v>0</v>
      </c>
      <c r="F5" s="2"/>
      <c r="G5" s="63"/>
      <c r="H5" s="67"/>
      <c r="I5" s="100" t="s">
        <v>14</v>
      </c>
      <c r="J5" s="101"/>
    </row>
    <row r="6" spans="1:10" ht="16.5">
      <c r="A6" s="54" t="s">
        <v>15</v>
      </c>
      <c r="B6" s="73" t="s">
        <v>16</v>
      </c>
      <c r="C6" s="74"/>
      <c r="D6" s="74"/>
      <c r="E6" s="9">
        <v>119.07</v>
      </c>
      <c r="F6" s="2"/>
      <c r="G6" s="102" t="s">
        <v>17</v>
      </c>
      <c r="H6" s="89">
        <v>1</v>
      </c>
      <c r="I6" s="91">
        <v>2508722</v>
      </c>
      <c r="J6" s="92"/>
    </row>
    <row r="7" spans="1:10" ht="16.5">
      <c r="A7" s="55"/>
      <c r="B7" s="73" t="s">
        <v>18</v>
      </c>
      <c r="C7" s="74"/>
      <c r="D7" s="74"/>
      <c r="E7" s="9">
        <v>119.95</v>
      </c>
      <c r="F7" s="2"/>
      <c r="G7" s="103"/>
      <c r="H7" s="90"/>
      <c r="I7" s="93"/>
      <c r="J7" s="94"/>
    </row>
    <row r="8" spans="1:10" ht="17.25" customHeight="1" thickBot="1">
      <c r="A8" s="56"/>
      <c r="B8" s="57" t="s">
        <v>19</v>
      </c>
      <c r="C8" s="58"/>
      <c r="D8" s="59"/>
      <c r="E8" s="10">
        <v>112.83</v>
      </c>
      <c r="F8" s="2"/>
      <c r="G8" s="64" t="s">
        <v>20</v>
      </c>
      <c r="H8" s="95"/>
      <c r="I8" s="98">
        <f>H6*I6+H7*I7</f>
        <v>2508722</v>
      </c>
      <c r="J8" s="99"/>
    </row>
    <row r="9" ht="17.25" thickBot="1"/>
    <row r="10" spans="1:13" s="3" customFormat="1" ht="17.25" thickBot="1">
      <c r="A10" s="79" t="s">
        <v>21</v>
      </c>
      <c r="B10" s="51" t="s">
        <v>22</v>
      </c>
      <c r="C10" s="50"/>
      <c r="D10" s="70" t="s">
        <v>23</v>
      </c>
      <c r="E10" s="71"/>
      <c r="F10" s="83" t="s">
        <v>103</v>
      </c>
      <c r="G10" s="84"/>
      <c r="H10" s="84"/>
      <c r="I10" s="85"/>
      <c r="J10" s="76" t="s">
        <v>24</v>
      </c>
      <c r="L10" s="2"/>
      <c r="M10" s="2"/>
    </row>
    <row r="11" spans="1:13" s="3" customFormat="1" ht="16.5">
      <c r="A11" s="80"/>
      <c r="B11" s="81" t="s">
        <v>25</v>
      </c>
      <c r="C11" s="82"/>
      <c r="D11" s="70" t="s">
        <v>26</v>
      </c>
      <c r="E11" s="71"/>
      <c r="F11" s="86"/>
      <c r="G11" s="87"/>
      <c r="H11" s="87"/>
      <c r="I11" s="88"/>
      <c r="J11" s="77"/>
      <c r="L11" s="2"/>
      <c r="M11" s="2"/>
    </row>
    <row r="12" spans="1:13" s="3" customFormat="1" ht="115.5">
      <c r="A12" s="52"/>
      <c r="B12" s="16" t="s">
        <v>27</v>
      </c>
      <c r="C12" s="16" t="s">
        <v>28</v>
      </c>
      <c r="D12" s="17" t="s">
        <v>29</v>
      </c>
      <c r="E12" s="17" t="s">
        <v>30</v>
      </c>
      <c r="F12" s="16" t="s">
        <v>31</v>
      </c>
      <c r="G12" s="16" t="s">
        <v>104</v>
      </c>
      <c r="H12" s="16" t="s">
        <v>29</v>
      </c>
      <c r="I12" s="16" t="s">
        <v>30</v>
      </c>
      <c r="J12" s="78"/>
      <c r="L12" s="2"/>
      <c r="M12" s="4"/>
    </row>
    <row r="13" spans="1:10" ht="16.5">
      <c r="A13" s="24" t="s">
        <v>14</v>
      </c>
      <c r="B13" s="26">
        <f>ROUND(I8,0)</f>
        <v>2508722</v>
      </c>
      <c r="C13" s="27">
        <v>116.9</v>
      </c>
      <c r="D13" s="28">
        <f>C13/$E$8-1</f>
        <v>0.03607196667552959</v>
      </c>
      <c r="E13" s="29">
        <f>IF(ABS(D13)&gt;0.1,B13*(1-$E$5)*(ABS(ROUND(D13,6))-0.1)*1.05,0)*ABS(D13)/D13</f>
        <v>0</v>
      </c>
      <c r="F13" s="30">
        <v>8550681</v>
      </c>
      <c r="G13" s="31">
        <v>128.94</v>
      </c>
      <c r="H13" s="32">
        <f>IF(B13&lt;=0,G13/$E$6-1,IF(D13&gt;10%,G13/$E$7-1,G13/$E$6-1))</f>
        <v>0.08289241622574961</v>
      </c>
      <c r="I13" s="29">
        <f>IF(ABS(H13)&gt;0.025,F13*(1-$E$5)*(ABS(ROUND(H13,6))-0.025)*1.05,0)*ABS(H13)/H13</f>
        <v>519766.82567459997</v>
      </c>
      <c r="J13" s="33">
        <f>SUM(E13,I13)</f>
        <v>519766.82567459997</v>
      </c>
    </row>
    <row r="14" spans="1:10" ht="17.25" thickBot="1">
      <c r="A14" s="53" t="s">
        <v>32</v>
      </c>
      <c r="B14" s="34"/>
      <c r="C14" s="34"/>
      <c r="D14" s="34"/>
      <c r="E14" s="34">
        <f>SUM(E13:E13)</f>
        <v>0</v>
      </c>
      <c r="F14" s="34"/>
      <c r="G14" s="34"/>
      <c r="H14" s="34"/>
      <c r="I14" s="34">
        <f>SUM(I13:I13)</f>
        <v>519766.82567459997</v>
      </c>
      <c r="J14" s="35">
        <f>SUM(J13:J13)</f>
        <v>519766.82567459997</v>
      </c>
    </row>
    <row r="15" spans="1:10" ht="33" customHeight="1">
      <c r="A15" s="75" t="s">
        <v>102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5">
      <c r="A16" s="12"/>
      <c r="B16" s="12"/>
      <c r="C16" s="12"/>
      <c r="D16" s="12"/>
      <c r="E16" s="12"/>
      <c r="F16" s="12"/>
      <c r="G16" s="12"/>
      <c r="H16" s="22"/>
      <c r="I16" s="12"/>
      <c r="J16" s="22"/>
    </row>
    <row r="17" spans="1:10" ht="28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6.5">
      <c r="A18" s="11"/>
      <c r="B18" s="11"/>
      <c r="C18" s="11"/>
      <c r="D18" s="11"/>
      <c r="E18" s="11"/>
      <c r="F18" s="11"/>
      <c r="G18" s="11"/>
      <c r="H18" s="11"/>
      <c r="I18" s="11"/>
      <c r="J18" s="5"/>
    </row>
    <row r="19" spans="1:10" ht="16.5">
      <c r="A19" s="2"/>
      <c r="B19" s="2"/>
      <c r="C19" s="2"/>
      <c r="D19" s="2"/>
      <c r="E19" s="2"/>
      <c r="J19" s="2"/>
    </row>
    <row r="20" spans="3:10" ht="16.5">
      <c r="C20" s="23"/>
      <c r="D20" s="23"/>
      <c r="J20" s="6"/>
    </row>
    <row r="26" ht="137.25" customHeight="1"/>
    <row r="27" ht="66" customHeight="1"/>
    <row r="29" ht="179.25" customHeight="1"/>
    <row r="30" ht="49.5" customHeight="1"/>
  </sheetData>
  <mergeCells count="23">
    <mergeCell ref="B11:C11"/>
    <mergeCell ref="D11:E11"/>
    <mergeCell ref="F10:I11"/>
    <mergeCell ref="A6:A8"/>
    <mergeCell ref="B8:D8"/>
    <mergeCell ref="I8:J8"/>
    <mergeCell ref="G6:G7"/>
    <mergeCell ref="A3:E3"/>
    <mergeCell ref="B6:D6"/>
    <mergeCell ref="B7:D7"/>
    <mergeCell ref="A15:J15"/>
    <mergeCell ref="J10:J12"/>
    <mergeCell ref="A10:A12"/>
    <mergeCell ref="B10:C10"/>
    <mergeCell ref="I4:J4"/>
    <mergeCell ref="D10:E10"/>
    <mergeCell ref="A5:D5"/>
    <mergeCell ref="H6:H7"/>
    <mergeCell ref="I6:J7"/>
    <mergeCell ref="G8:H8"/>
    <mergeCell ref="H4:H5"/>
    <mergeCell ref="G4:G5"/>
    <mergeCell ref="I5:J5"/>
  </mergeCells>
  <printOptions/>
  <pageMargins left="0.4" right="0.15748031496062992" top="0.984251968503937" bottom="0.5118110236220472" header="0.59" footer="0.5118110236220472"/>
  <pageSetup horizontalDpi="600" verticalDpi="600" orientation="portrait" paperSize="9" scale="82" r:id="rId1"/>
  <headerFooter alignWithMargins="0">
    <oddHeader>&amp;C&amp;"標楷體,標準"&amp;18計算列表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7">
      <selection activeCell="H13" sqref="H13"/>
    </sheetView>
  </sheetViews>
  <sheetFormatPr defaultColWidth="9.00390625" defaultRowHeight="16.5"/>
  <cols>
    <col min="1" max="1" width="11.625" style="1" customWidth="1"/>
    <col min="2" max="2" width="13.875" style="1" bestFit="1" customWidth="1"/>
    <col min="3" max="4" width="10.625" style="1" customWidth="1"/>
    <col min="5" max="5" width="12.75390625" style="1" bestFit="1" customWidth="1"/>
    <col min="6" max="6" width="12.625" style="1" customWidth="1"/>
    <col min="7" max="8" width="10.625" style="1" customWidth="1"/>
    <col min="9" max="9" width="14.125" style="1" customWidth="1"/>
    <col min="10" max="10" width="13.75390625" style="1" customWidth="1"/>
    <col min="11" max="11" width="9.00390625" style="2" customWidth="1"/>
    <col min="12" max="12" width="18.375" style="2" bestFit="1" customWidth="1"/>
    <col min="13" max="13" width="41.25390625" style="2" bestFit="1" customWidth="1"/>
    <col min="14" max="14" width="18.625" style="2" customWidth="1"/>
    <col min="15" max="16384" width="9.00390625" style="2" customWidth="1"/>
  </cols>
  <sheetData>
    <row r="1" spans="5:8" ht="16.5">
      <c r="E1" s="2"/>
      <c r="F1" s="2"/>
      <c r="G1" s="2"/>
      <c r="H1" s="2"/>
    </row>
    <row r="2" spans="5:8" ht="16.5">
      <c r="E2" s="2"/>
      <c r="F2" s="2"/>
      <c r="G2" s="2"/>
      <c r="H2" s="2"/>
    </row>
    <row r="3" spans="1:6" ht="17.25" customHeight="1">
      <c r="A3" s="96" t="s">
        <v>46</v>
      </c>
      <c r="B3" s="97"/>
      <c r="C3" s="97"/>
      <c r="D3" s="97"/>
      <c r="E3" s="97"/>
      <c r="F3" s="2"/>
    </row>
    <row r="4" spans="1:10" ht="16.5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>
      <c r="A5" s="60" t="s">
        <v>47</v>
      </c>
      <c r="B5" s="61"/>
      <c r="C5" s="61"/>
      <c r="D5" s="61"/>
      <c r="E5" s="8">
        <v>0</v>
      </c>
      <c r="F5" s="2"/>
      <c r="G5" s="2"/>
      <c r="H5" s="2"/>
      <c r="I5" s="2"/>
      <c r="J5" s="2"/>
    </row>
    <row r="6" spans="1:10" ht="16.5">
      <c r="A6" s="54" t="s">
        <v>49</v>
      </c>
      <c r="B6" s="73" t="s">
        <v>50</v>
      </c>
      <c r="C6" s="74"/>
      <c r="D6" s="74"/>
      <c r="E6" s="39">
        <v>109.57</v>
      </c>
      <c r="F6" s="2"/>
      <c r="G6" s="2"/>
      <c r="H6" s="2"/>
      <c r="I6" s="2"/>
      <c r="J6" s="2"/>
    </row>
    <row r="7" spans="1:10" ht="16.5">
      <c r="A7" s="55"/>
      <c r="B7" s="73" t="s">
        <v>51</v>
      </c>
      <c r="C7" s="74"/>
      <c r="D7" s="74"/>
      <c r="E7" s="39">
        <v>107.3</v>
      </c>
      <c r="F7" s="2"/>
      <c r="G7" s="2"/>
      <c r="H7" s="2"/>
      <c r="I7" s="2"/>
      <c r="J7" s="2"/>
    </row>
    <row r="8" spans="1:10" ht="17.25" customHeight="1" thickBot="1">
      <c r="A8" s="56"/>
      <c r="B8" s="57" t="s">
        <v>52</v>
      </c>
      <c r="C8" s="58"/>
      <c r="D8" s="59"/>
      <c r="E8" s="43">
        <v>124.27</v>
      </c>
      <c r="F8" s="2"/>
      <c r="G8" s="2"/>
      <c r="H8" s="2"/>
      <c r="I8" s="2"/>
      <c r="J8" s="2"/>
    </row>
    <row r="9" ht="17.25" thickBot="1"/>
    <row r="10" spans="1:13" s="3" customFormat="1" ht="17.25" thickBot="1">
      <c r="A10" s="79" t="s">
        <v>53</v>
      </c>
      <c r="B10" s="51" t="s">
        <v>54</v>
      </c>
      <c r="C10" s="50"/>
      <c r="D10" s="70" t="s">
        <v>55</v>
      </c>
      <c r="E10" s="71"/>
      <c r="F10" s="83" t="s">
        <v>103</v>
      </c>
      <c r="G10" s="84"/>
      <c r="H10" s="84"/>
      <c r="I10" s="85"/>
      <c r="J10" s="76" t="s">
        <v>56</v>
      </c>
      <c r="L10" s="2"/>
      <c r="M10" s="2"/>
    </row>
    <row r="11" spans="1:13" s="3" customFormat="1" ht="16.5">
      <c r="A11" s="80"/>
      <c r="B11" s="81" t="s">
        <v>57</v>
      </c>
      <c r="C11" s="82"/>
      <c r="D11" s="70" t="s">
        <v>58</v>
      </c>
      <c r="E11" s="71"/>
      <c r="F11" s="86"/>
      <c r="G11" s="87"/>
      <c r="H11" s="87"/>
      <c r="I11" s="88"/>
      <c r="J11" s="77"/>
      <c r="L11" s="2"/>
      <c r="M11" s="2"/>
    </row>
    <row r="12" spans="1:13" s="3" customFormat="1" ht="115.5">
      <c r="A12" s="52"/>
      <c r="B12" s="16" t="s">
        <v>59</v>
      </c>
      <c r="C12" s="16" t="s">
        <v>60</v>
      </c>
      <c r="D12" s="17" t="s">
        <v>61</v>
      </c>
      <c r="E12" s="17" t="s">
        <v>62</v>
      </c>
      <c r="F12" s="16" t="s">
        <v>63</v>
      </c>
      <c r="G12" s="16" t="s">
        <v>104</v>
      </c>
      <c r="H12" s="16" t="s">
        <v>61</v>
      </c>
      <c r="I12" s="16" t="s">
        <v>62</v>
      </c>
      <c r="J12" s="78"/>
      <c r="L12" s="2"/>
      <c r="M12" s="4"/>
    </row>
    <row r="13" spans="1:10" ht="16.5">
      <c r="A13" s="24" t="s">
        <v>48</v>
      </c>
      <c r="B13" s="41">
        <v>0</v>
      </c>
      <c r="C13" s="27">
        <v>173.39</v>
      </c>
      <c r="D13" s="28">
        <f>IF(B13&lt;0,0,ROUND(C13/$E$8-1,6))</f>
        <v>0.395268</v>
      </c>
      <c r="E13" s="29">
        <f>IF(ABS(D13)&gt;0.1,B13*(1-$E$5)*(ABS(ROUND(D13,6))-0.1)*1.05,0)*ABS(D13)/D13</f>
        <v>0</v>
      </c>
      <c r="F13" s="40">
        <v>19370937</v>
      </c>
      <c r="G13" s="31">
        <v>119.07</v>
      </c>
      <c r="H13" s="32">
        <f>IF(B13&lt;=0,G13/$E$6-1,IF(D13&gt;10%,G13/$E$7-1,G13/$E$6-1))</f>
        <v>0.08670256457059411</v>
      </c>
      <c r="I13" s="29">
        <f>IF(ABS(H13)&gt;0.025,F13*(1-$E$5)*(ABS(ROUND(H13,6))-0.025)*1.05,0)*ABS(H13)/H13</f>
        <v>1255007.1719965502</v>
      </c>
      <c r="J13" s="33">
        <f>SUM(E13,I13)</f>
        <v>1255007.1719965502</v>
      </c>
    </row>
    <row r="14" spans="1:10" ht="17.25" thickBot="1">
      <c r="A14" s="7" t="s">
        <v>64</v>
      </c>
      <c r="B14" s="34"/>
      <c r="C14" s="34"/>
      <c r="D14" s="34"/>
      <c r="E14" s="34">
        <f>SUM(E13:E13)</f>
        <v>0</v>
      </c>
      <c r="F14" s="34"/>
      <c r="G14" s="34"/>
      <c r="H14" s="34"/>
      <c r="I14" s="34">
        <f>SUM(I13:I13)</f>
        <v>1255007.1719965502</v>
      </c>
      <c r="J14" s="35">
        <f>SUM(J13:J13)</f>
        <v>1255007.1719965502</v>
      </c>
    </row>
    <row r="15" spans="1:10" ht="33" customHeight="1">
      <c r="A15" s="75" t="s">
        <v>102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5">
      <c r="A16" s="12"/>
      <c r="B16" s="12"/>
      <c r="C16" s="12"/>
      <c r="D16" s="12"/>
      <c r="E16" s="12"/>
      <c r="F16" s="12"/>
      <c r="G16" s="12"/>
      <c r="H16" s="22"/>
      <c r="I16" s="12"/>
      <c r="J16" s="22"/>
    </row>
    <row r="17" spans="1:10" ht="28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6.5">
      <c r="A18" s="11"/>
      <c r="B18" s="11"/>
      <c r="C18" s="11"/>
      <c r="D18" s="11"/>
      <c r="E18" s="11"/>
      <c r="F18" s="11"/>
      <c r="G18" s="11"/>
      <c r="H18" s="11"/>
      <c r="I18" s="11"/>
      <c r="J18" s="5"/>
    </row>
    <row r="19" spans="1:10" ht="16.5">
      <c r="A19" s="2"/>
      <c r="B19" s="2"/>
      <c r="C19" s="2"/>
      <c r="D19" s="2"/>
      <c r="E19" s="2"/>
      <c r="J19" s="2"/>
    </row>
    <row r="20" spans="3:10" ht="16.5">
      <c r="C20" s="23"/>
      <c r="D20" s="23"/>
      <c r="J20" s="6"/>
    </row>
    <row r="26" ht="137.25" customHeight="1"/>
    <row r="27" ht="66" customHeight="1"/>
    <row r="29" ht="179.25" customHeight="1"/>
    <row r="30" ht="49.5" customHeight="1"/>
  </sheetData>
  <mergeCells count="14">
    <mergeCell ref="D11:E11"/>
    <mergeCell ref="F10:I11"/>
    <mergeCell ref="A6:A8"/>
    <mergeCell ref="B8:D8"/>
    <mergeCell ref="A3:E3"/>
    <mergeCell ref="B6:D6"/>
    <mergeCell ref="B7:D7"/>
    <mergeCell ref="A15:J15"/>
    <mergeCell ref="J10:J12"/>
    <mergeCell ref="A10:A12"/>
    <mergeCell ref="B10:C10"/>
    <mergeCell ref="D10:E10"/>
    <mergeCell ref="B11:C11"/>
    <mergeCell ref="A5:D5"/>
  </mergeCells>
  <printOptions/>
  <pageMargins left="0.4" right="0.15748031496062992" top="0.984251968503937" bottom="0.5118110236220472" header="0.59" footer="0.5118110236220472"/>
  <pageSetup horizontalDpi="600" verticalDpi="600" orientation="portrait" paperSize="9" scale="82" r:id="rId1"/>
  <headerFooter alignWithMargins="0">
    <oddHeader>&amp;C&amp;"標楷體,標準"&amp;16附件&amp;"Times New Roman,標準"-&amp;"標楷體,標準"逐月物調款分析表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7"/>
  <sheetViews>
    <sheetView tabSelected="1" zoomScaleSheetLayoutView="100" workbookViewId="0" topLeftCell="A1">
      <selection activeCell="B16" sqref="B16"/>
    </sheetView>
  </sheetViews>
  <sheetFormatPr defaultColWidth="9.00390625" defaultRowHeight="16.5"/>
  <cols>
    <col min="1" max="1" width="9.00390625" style="2" customWidth="1"/>
    <col min="2" max="2" width="11.625" style="1" customWidth="1"/>
    <col min="3" max="3" width="13.875" style="1" bestFit="1" customWidth="1"/>
    <col min="4" max="5" width="10.625" style="1" customWidth="1"/>
    <col min="6" max="6" width="12.75390625" style="1" bestFit="1" customWidth="1"/>
    <col min="7" max="7" width="12.625" style="1" customWidth="1"/>
    <col min="8" max="9" width="10.625" style="1" customWidth="1"/>
    <col min="10" max="10" width="14.125" style="1" customWidth="1"/>
    <col min="11" max="11" width="13.75390625" style="1" customWidth="1"/>
    <col min="12" max="12" width="9.00390625" style="2" customWidth="1"/>
    <col min="13" max="13" width="18.375" style="2" bestFit="1" customWidth="1"/>
    <col min="14" max="14" width="41.25390625" style="2" bestFit="1" customWidth="1"/>
    <col min="15" max="15" width="18.625" style="2" customWidth="1"/>
    <col min="16" max="16384" width="9.00390625" style="2" customWidth="1"/>
  </cols>
  <sheetData>
    <row r="1" spans="6:9" ht="16.5">
      <c r="F1" s="2"/>
      <c r="G1" s="2"/>
      <c r="H1" s="2"/>
      <c r="I1" s="2"/>
    </row>
    <row r="2" spans="6:9" ht="16.5">
      <c r="F2" s="2"/>
      <c r="G2" s="2"/>
      <c r="H2" s="2"/>
      <c r="I2" s="2"/>
    </row>
    <row r="3" spans="2:11" ht="16.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>
      <c r="B4" s="60" t="s">
        <v>33</v>
      </c>
      <c r="C4" s="61"/>
      <c r="D4" s="61"/>
      <c r="E4" s="61"/>
      <c r="F4" s="8">
        <v>0.1</v>
      </c>
      <c r="G4" s="2"/>
      <c r="H4" s="2"/>
      <c r="I4" s="2"/>
      <c r="J4" s="2"/>
      <c r="K4" s="2"/>
    </row>
    <row r="5" spans="2:11" ht="16.5">
      <c r="B5" s="54" t="s">
        <v>45</v>
      </c>
      <c r="C5" s="104" t="s">
        <v>34</v>
      </c>
      <c r="D5" s="105"/>
      <c r="E5" s="106"/>
      <c r="F5" s="110">
        <v>114.1</v>
      </c>
      <c r="G5" s="2"/>
      <c r="H5" s="2"/>
      <c r="I5" s="2"/>
      <c r="J5" s="2"/>
      <c r="K5" s="2"/>
    </row>
    <row r="6" spans="2:11" ht="17.25" customHeight="1" thickBot="1">
      <c r="B6" s="56"/>
      <c r="C6" s="107"/>
      <c r="D6" s="108"/>
      <c r="E6" s="109"/>
      <c r="F6" s="111"/>
      <c r="G6" s="2"/>
      <c r="H6" s="2"/>
      <c r="I6" s="2"/>
      <c r="J6" s="2"/>
      <c r="K6" s="2"/>
    </row>
    <row r="7" ht="17.25" thickBot="1"/>
    <row r="8" spans="2:10" s="3" customFormat="1" ht="17.25" customHeight="1">
      <c r="B8" s="79" t="s">
        <v>36</v>
      </c>
      <c r="C8" s="83" t="s">
        <v>105</v>
      </c>
      <c r="D8" s="84"/>
      <c r="E8" s="84"/>
      <c r="F8" s="85"/>
      <c r="G8" s="76" t="s">
        <v>38</v>
      </c>
      <c r="I8" s="2"/>
      <c r="J8" s="2"/>
    </row>
    <row r="9" spans="2:10" s="3" customFormat="1" ht="16.5" customHeight="1">
      <c r="B9" s="80"/>
      <c r="C9" s="86"/>
      <c r="D9" s="87"/>
      <c r="E9" s="87"/>
      <c r="F9" s="88"/>
      <c r="G9" s="77"/>
      <c r="I9" s="2"/>
      <c r="J9" s="2"/>
    </row>
    <row r="10" spans="2:10" s="3" customFormat="1" ht="81.75" customHeight="1">
      <c r="B10" s="52"/>
      <c r="C10" s="16" t="s">
        <v>43</v>
      </c>
      <c r="D10" s="16" t="s">
        <v>69</v>
      </c>
      <c r="E10" s="16" t="s">
        <v>0</v>
      </c>
      <c r="F10" s="16" t="s">
        <v>42</v>
      </c>
      <c r="G10" s="78"/>
      <c r="I10" s="2"/>
      <c r="J10" s="4"/>
    </row>
    <row r="11" spans="2:11" ht="16.5">
      <c r="B11" s="24" t="s">
        <v>70</v>
      </c>
      <c r="C11" s="40">
        <f>9500000-760000</f>
        <v>8740000</v>
      </c>
      <c r="D11" s="31">
        <v>123.57</v>
      </c>
      <c r="E11" s="32">
        <f>ROUND(D11/$F$5-1,6)</f>
        <v>0.082997</v>
      </c>
      <c r="F11" s="29">
        <f>IF(ABS(E11)&gt;0.025,C11*(1-$F$4)*(ABS(ROUND(E11,6))-0.025)*1.05,0)*ABS(E11)/E11</f>
        <v>479014.6221000001</v>
      </c>
      <c r="G11" s="33">
        <f>F11</f>
        <v>479014.6221000001</v>
      </c>
      <c r="H11" s="2"/>
      <c r="I11" s="2"/>
      <c r="J11" s="2"/>
      <c r="K11" s="2"/>
    </row>
    <row r="12" spans="2:11" ht="17.25" thickBot="1">
      <c r="B12" s="53" t="s">
        <v>44</v>
      </c>
      <c r="C12" s="34"/>
      <c r="D12" s="34"/>
      <c r="E12" s="34"/>
      <c r="F12" s="34">
        <f>SUM(F11:F11)</f>
        <v>479014.6221000001</v>
      </c>
      <c r="G12" s="35">
        <f>F12</f>
        <v>479014.6221000001</v>
      </c>
      <c r="H12" s="44"/>
      <c r="I12" s="2"/>
      <c r="J12" s="2"/>
      <c r="K12" s="2"/>
    </row>
    <row r="13" spans="2:11" ht="16.5">
      <c r="B13" s="12"/>
      <c r="C13" s="12"/>
      <c r="D13" s="12"/>
      <c r="E13" s="12"/>
      <c r="F13" s="12"/>
      <c r="G13" s="12"/>
      <c r="H13" s="12"/>
      <c r="I13" s="22"/>
      <c r="J13" s="12"/>
      <c r="K13" s="22"/>
    </row>
    <row r="14" spans="2:11" ht="28.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2:11" ht="16.5">
      <c r="B15" s="11"/>
      <c r="C15" s="11"/>
      <c r="D15" s="11"/>
      <c r="E15" s="11"/>
      <c r="F15" s="11"/>
      <c r="G15" s="11"/>
      <c r="H15" s="11"/>
      <c r="I15" s="11"/>
      <c r="J15" s="11"/>
      <c r="K15" s="5"/>
    </row>
    <row r="16" spans="2:11" ht="16.5">
      <c r="B16" s="2"/>
      <c r="C16" s="2"/>
      <c r="D16" s="2"/>
      <c r="E16" s="2"/>
      <c r="F16" s="2"/>
      <c r="K16" s="2"/>
    </row>
    <row r="17" spans="4:11" ht="16.5">
      <c r="D17" s="23"/>
      <c r="E17" s="23"/>
      <c r="K17" s="6"/>
    </row>
    <row r="23" ht="137.25" customHeight="1"/>
    <row r="24" ht="66" customHeight="1"/>
    <row r="26" ht="179.25" customHeight="1"/>
    <row r="27" ht="49.5" customHeight="1"/>
  </sheetData>
  <mergeCells count="7">
    <mergeCell ref="G8:G10"/>
    <mergeCell ref="B8:B10"/>
    <mergeCell ref="B4:E4"/>
    <mergeCell ref="C5:E6"/>
    <mergeCell ref="F5:F6"/>
    <mergeCell ref="C8:F9"/>
    <mergeCell ref="B5:B6"/>
  </mergeCells>
  <printOptions/>
  <pageMargins left="0.4" right="0.15748031496062992" top="0.984251968503937" bottom="0.5118110236220472" header="0.59" footer="0.5118110236220472"/>
  <pageSetup horizontalDpi="600" verticalDpi="600" orientation="portrait" paperSize="9" scale="82" r:id="rId1"/>
  <headerFooter alignWithMargins="0">
    <oddHeader>&amp;C&amp;"標楷體,標準"&amp;16附件&amp;"Times New Roman,標準"-&amp;"標楷體,標準"逐月物調款分析表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3">
      <selection activeCell="A21" sqref="A21"/>
    </sheetView>
  </sheetViews>
  <sheetFormatPr defaultColWidth="9.00390625" defaultRowHeight="16.5"/>
  <cols>
    <col min="1" max="1" width="11.625" style="1" customWidth="1"/>
    <col min="2" max="2" width="12.375" style="1" customWidth="1"/>
    <col min="3" max="3" width="9.50390625" style="1" bestFit="1" customWidth="1"/>
    <col min="4" max="4" width="9.625" style="1" bestFit="1" customWidth="1"/>
    <col min="5" max="5" width="12.75390625" style="1" bestFit="1" customWidth="1"/>
    <col min="6" max="6" width="12.00390625" style="1" customWidth="1"/>
    <col min="7" max="7" width="14.00390625" style="1" customWidth="1"/>
    <col min="8" max="8" width="9.625" style="1" customWidth="1"/>
    <col min="9" max="9" width="10.50390625" style="1" customWidth="1"/>
    <col min="10" max="10" width="5.75390625" style="1" customWidth="1"/>
    <col min="11" max="11" width="9.00390625" style="2" customWidth="1"/>
    <col min="12" max="12" width="18.375" style="2" bestFit="1" customWidth="1"/>
    <col min="13" max="13" width="41.25390625" style="2" bestFit="1" customWidth="1"/>
    <col min="14" max="14" width="18.625" style="2" customWidth="1"/>
    <col min="15" max="16384" width="9.00390625" style="2" customWidth="1"/>
  </cols>
  <sheetData>
    <row r="1" spans="5:8" ht="17.25" thickBot="1">
      <c r="E1" s="2"/>
      <c r="F1" s="2"/>
      <c r="G1" s="2"/>
      <c r="H1" s="2"/>
    </row>
    <row r="2" spans="1:10" ht="16.5" customHeight="1" thickBot="1">
      <c r="A2" s="2"/>
      <c r="B2" s="2"/>
      <c r="C2" s="2"/>
      <c r="D2" s="2"/>
      <c r="E2" s="2"/>
      <c r="F2" s="2"/>
      <c r="G2" s="62" t="s">
        <v>71</v>
      </c>
      <c r="H2" s="66" t="s">
        <v>72</v>
      </c>
      <c r="I2" s="68" t="s">
        <v>73</v>
      </c>
      <c r="J2" s="69"/>
    </row>
    <row r="3" spans="1:10" ht="16.5">
      <c r="A3" s="60" t="s">
        <v>74</v>
      </c>
      <c r="B3" s="61"/>
      <c r="C3" s="61"/>
      <c r="D3" s="61"/>
      <c r="E3" s="8">
        <v>0.1</v>
      </c>
      <c r="F3" s="2"/>
      <c r="G3" s="63"/>
      <c r="H3" s="67"/>
      <c r="I3" s="100" t="s">
        <v>75</v>
      </c>
      <c r="J3" s="101"/>
    </row>
    <row r="4" spans="1:10" ht="16.5">
      <c r="A4" s="54" t="s">
        <v>76</v>
      </c>
      <c r="B4" s="73" t="s">
        <v>77</v>
      </c>
      <c r="C4" s="74"/>
      <c r="D4" s="74"/>
      <c r="E4" s="39">
        <v>107.69</v>
      </c>
      <c r="F4" s="2"/>
      <c r="G4" s="102" t="s">
        <v>92</v>
      </c>
      <c r="H4" s="134">
        <v>0.8822</v>
      </c>
      <c r="I4" s="136">
        <v>6770000</v>
      </c>
      <c r="J4" s="137"/>
    </row>
    <row r="5" spans="1:10" ht="16.5">
      <c r="A5" s="128"/>
      <c r="B5" s="121" t="s">
        <v>96</v>
      </c>
      <c r="C5" s="122"/>
      <c r="D5" s="123"/>
      <c r="E5" s="39">
        <v>105.4</v>
      </c>
      <c r="F5" s="2"/>
      <c r="G5" s="103"/>
      <c r="H5" s="135"/>
      <c r="I5" s="138"/>
      <c r="J5" s="139"/>
    </row>
    <row r="6" spans="1:10" ht="16.5">
      <c r="A6" s="128"/>
      <c r="B6" s="121" t="s">
        <v>97</v>
      </c>
      <c r="C6" s="122"/>
      <c r="D6" s="123"/>
      <c r="E6" s="39">
        <v>107.64</v>
      </c>
      <c r="F6" s="2"/>
      <c r="G6" s="102" t="s">
        <v>93</v>
      </c>
      <c r="H6" s="126">
        <v>0.7937</v>
      </c>
      <c r="I6" s="140">
        <v>1630000</v>
      </c>
      <c r="J6" s="141"/>
    </row>
    <row r="7" spans="1:10" ht="16.5">
      <c r="A7" s="128"/>
      <c r="B7" s="121" t="s">
        <v>98</v>
      </c>
      <c r="C7" s="122"/>
      <c r="D7" s="123"/>
      <c r="E7" s="39">
        <v>104.87</v>
      </c>
      <c r="F7" s="2"/>
      <c r="G7" s="125"/>
      <c r="H7" s="127"/>
      <c r="I7" s="142"/>
      <c r="J7" s="143"/>
    </row>
    <row r="8" spans="1:10" ht="16.5">
      <c r="A8" s="55"/>
      <c r="B8" s="73" t="s">
        <v>99</v>
      </c>
      <c r="C8" s="74"/>
      <c r="D8" s="74"/>
      <c r="E8" s="39">
        <v>122.43</v>
      </c>
      <c r="F8" s="2"/>
      <c r="G8" s="102" t="s">
        <v>94</v>
      </c>
      <c r="H8" s="129">
        <v>0.8088</v>
      </c>
      <c r="I8" s="131">
        <v>900000</v>
      </c>
      <c r="J8" s="132"/>
    </row>
    <row r="9" spans="1:10" ht="17.25" thickBot="1">
      <c r="A9" s="56"/>
      <c r="B9" s="57" t="s">
        <v>100</v>
      </c>
      <c r="C9" s="58"/>
      <c r="D9" s="59"/>
      <c r="E9" s="43">
        <v>107.92</v>
      </c>
      <c r="F9" s="2"/>
      <c r="G9" s="124"/>
      <c r="H9" s="130"/>
      <c r="I9" s="130"/>
      <c r="J9" s="133"/>
    </row>
    <row r="10" spans="1:10" ht="17.25" customHeight="1" thickBot="1">
      <c r="A10" s="25"/>
      <c r="B10" s="47"/>
      <c r="C10" s="11"/>
      <c r="D10" s="11"/>
      <c r="E10" s="48"/>
      <c r="F10" s="2"/>
      <c r="G10" s="116"/>
      <c r="H10" s="116"/>
      <c r="I10" s="114"/>
      <c r="J10" s="115"/>
    </row>
    <row r="11" spans="1:12" s="3" customFormat="1" ht="17.25" customHeight="1" thickBot="1">
      <c r="A11" s="79" t="s">
        <v>78</v>
      </c>
      <c r="B11" s="51" t="s">
        <v>79</v>
      </c>
      <c r="C11" s="50"/>
      <c r="D11" s="70" t="s">
        <v>80</v>
      </c>
      <c r="E11" s="71"/>
      <c r="F11" s="117" t="s">
        <v>79</v>
      </c>
      <c r="G11" s="118"/>
      <c r="H11" s="70" t="s">
        <v>90</v>
      </c>
      <c r="I11" s="71"/>
      <c r="J11" s="49"/>
      <c r="K11" s="2"/>
      <c r="L11" s="2"/>
    </row>
    <row r="12" spans="1:12" s="3" customFormat="1" ht="16.5" customHeight="1">
      <c r="A12" s="80"/>
      <c r="B12" s="81" t="s">
        <v>82</v>
      </c>
      <c r="C12" s="82"/>
      <c r="D12" s="70" t="s">
        <v>89</v>
      </c>
      <c r="E12" s="71"/>
      <c r="F12" s="119" t="s">
        <v>82</v>
      </c>
      <c r="G12" s="120"/>
      <c r="H12" s="70" t="s">
        <v>91</v>
      </c>
      <c r="I12" s="71"/>
      <c r="K12" s="2"/>
      <c r="L12" s="2"/>
    </row>
    <row r="13" spans="1:12" s="3" customFormat="1" ht="81.75" customHeight="1">
      <c r="A13" s="52"/>
      <c r="B13" s="16" t="s">
        <v>83</v>
      </c>
      <c r="C13" s="16" t="s">
        <v>84</v>
      </c>
      <c r="D13" s="17" t="s">
        <v>85</v>
      </c>
      <c r="E13" s="17" t="s">
        <v>86</v>
      </c>
      <c r="F13" s="16" t="s">
        <v>83</v>
      </c>
      <c r="G13" s="16" t="s">
        <v>84</v>
      </c>
      <c r="H13" s="17" t="s">
        <v>85</v>
      </c>
      <c r="I13" s="17" t="s">
        <v>86</v>
      </c>
      <c r="K13" s="2"/>
      <c r="L13" s="4"/>
    </row>
    <row r="14" spans="1:10" ht="16.5">
      <c r="A14" s="24" t="s">
        <v>95</v>
      </c>
      <c r="B14" s="26">
        <f>H4*I4</f>
        <v>5972494</v>
      </c>
      <c r="C14" s="27">
        <v>198.91</v>
      </c>
      <c r="D14" s="28">
        <f>C14/$E$8-1</f>
        <v>0.6246834926080207</v>
      </c>
      <c r="E14" s="29">
        <f>IF(ABS(D14)&gt;0.1,B14*(1-$E$3)*(ABS(ROUND(D14,6))-0.1)*1.05,0)*ABS(D14)/D14</f>
        <v>2961314.4355848907</v>
      </c>
      <c r="F14" s="26">
        <f>H6*I6+H8*I8</f>
        <v>2021651</v>
      </c>
      <c r="G14" s="27">
        <v>116.22</v>
      </c>
      <c r="H14" s="28">
        <f>G14/$E$9-1</f>
        <v>0.07690882134914756</v>
      </c>
      <c r="I14" s="29">
        <f>IF(ABS(H14)&gt;0.1,F14*(1-$E$3)*(ABS(ROUND(H14,6))-0.1)*1.05,0)*ABS(H14)/H14</f>
        <v>0</v>
      </c>
      <c r="J14" s="3"/>
    </row>
    <row r="15" spans="1:10" ht="17.25" thickBot="1">
      <c r="A15" s="7" t="s">
        <v>88</v>
      </c>
      <c r="B15" s="34"/>
      <c r="C15" s="34"/>
      <c r="D15" s="34"/>
      <c r="E15" s="34">
        <f>SUM(E14:E14)</f>
        <v>2961314.4355848907</v>
      </c>
      <c r="F15" s="34"/>
      <c r="G15" s="34"/>
      <c r="H15" s="34"/>
      <c r="I15" s="34">
        <f>SUM(I14:I14)</f>
        <v>0</v>
      </c>
      <c r="J15" s="2"/>
    </row>
    <row r="16" ht="17.25" thickBot="1">
      <c r="J16" s="2"/>
    </row>
    <row r="17" spans="1:10" s="3" customFormat="1" ht="17.25" customHeight="1">
      <c r="A17" s="79" t="s">
        <v>78</v>
      </c>
      <c r="B17" s="83" t="s">
        <v>107</v>
      </c>
      <c r="C17" s="84"/>
      <c r="D17" s="84"/>
      <c r="E17" s="85"/>
      <c r="F17" s="76" t="s">
        <v>81</v>
      </c>
      <c r="G17" s="1"/>
      <c r="H17" s="1"/>
      <c r="I17" s="1"/>
      <c r="J17" s="1"/>
    </row>
    <row r="18" spans="1:9" s="3" customFormat="1" ht="16.5" customHeight="1">
      <c r="A18" s="80"/>
      <c r="B18" s="86"/>
      <c r="C18" s="87"/>
      <c r="D18" s="87"/>
      <c r="E18" s="88"/>
      <c r="F18" s="77"/>
      <c r="H18" s="2"/>
      <c r="I18" s="2"/>
    </row>
    <row r="19" spans="1:9" s="3" customFormat="1" ht="148.5">
      <c r="A19" s="52"/>
      <c r="B19" s="16" t="s">
        <v>87</v>
      </c>
      <c r="C19" s="16" t="s">
        <v>108</v>
      </c>
      <c r="D19" s="16" t="s">
        <v>85</v>
      </c>
      <c r="E19" s="16" t="s">
        <v>86</v>
      </c>
      <c r="F19" s="78"/>
      <c r="H19" s="2"/>
      <c r="I19" s="2"/>
    </row>
    <row r="20" spans="1:10" ht="16.5">
      <c r="A20" s="24" t="s">
        <v>101</v>
      </c>
      <c r="B20" s="30">
        <f>16720000-60000-B14</f>
        <v>10687506</v>
      </c>
      <c r="C20" s="31">
        <v>116.16</v>
      </c>
      <c r="D20" s="32">
        <f>IF(D14&gt;10%,IF(H14&gt;10%,C20/E7-1,C20/E5-1),IF(H14&gt;10%,C20/E6-1,C20/E4-1))</f>
        <v>0.1020872865275142</v>
      </c>
      <c r="E20" s="29">
        <f>IF(ABS(D20)&gt;0.025,B20*(1-$E$3)*(ABS(ROUND(D20,6))-0.025)*1.05,0)*ABS(D20)/D20</f>
        <v>778555.04739579</v>
      </c>
      <c r="F20" s="33">
        <f>E14+I14+E20</f>
        <v>3739869.4829806807</v>
      </c>
      <c r="G20" s="3"/>
      <c r="H20" s="2"/>
      <c r="I20" s="4"/>
      <c r="J20" s="3"/>
    </row>
    <row r="21" spans="1:10" ht="17.25" thickBot="1">
      <c r="A21" s="53" t="s">
        <v>88</v>
      </c>
      <c r="B21" s="34"/>
      <c r="C21" s="34"/>
      <c r="D21" s="34"/>
      <c r="E21" s="34">
        <f>SUM(E20:E20)</f>
        <v>778555.04739579</v>
      </c>
      <c r="F21" s="35">
        <f>SUM(F20:F20)</f>
        <v>3739869.4829806807</v>
      </c>
      <c r="G21" s="2"/>
      <c r="H21" s="2"/>
      <c r="I21" s="2"/>
      <c r="J21" s="2"/>
    </row>
    <row r="22" spans="1:10" ht="33" customHeight="1">
      <c r="A22" s="112" t="s">
        <v>106</v>
      </c>
      <c r="B22" s="112"/>
      <c r="C22" s="112"/>
      <c r="D22" s="112"/>
      <c r="E22" s="112"/>
      <c r="F22" s="112"/>
      <c r="G22" s="113"/>
      <c r="H22" s="2"/>
      <c r="I22" s="2"/>
      <c r="J22" s="2"/>
    </row>
    <row r="23" spans="1:10" ht="16.5">
      <c r="A23" s="12"/>
      <c r="B23" s="12"/>
      <c r="C23" s="12"/>
      <c r="D23" s="12"/>
      <c r="E23" s="12"/>
      <c r="F23" s="12"/>
      <c r="G23" s="11"/>
      <c r="H23" s="11"/>
      <c r="I23" s="11"/>
      <c r="J23" s="11"/>
    </row>
    <row r="24" spans="1:10" ht="38.25" customHeight="1">
      <c r="A24" s="19"/>
      <c r="B24" s="18"/>
      <c r="C24" s="18"/>
      <c r="D24" s="18"/>
      <c r="E24" s="18"/>
      <c r="F24" s="18"/>
      <c r="G24" s="12"/>
      <c r="H24" s="22"/>
      <c r="I24" s="12"/>
      <c r="J24" s="22"/>
    </row>
    <row r="25" spans="1:10" ht="28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9.5">
      <c r="A26" s="11"/>
      <c r="B26" s="11"/>
      <c r="C26" s="11"/>
      <c r="D26" s="11"/>
      <c r="E26" s="11"/>
      <c r="F26" s="11"/>
      <c r="G26" s="18"/>
      <c r="H26" s="18"/>
      <c r="I26" s="18"/>
      <c r="J26" s="18"/>
    </row>
    <row r="27" spans="1:10" ht="16.5">
      <c r="A27" s="2"/>
      <c r="B27" s="2"/>
      <c r="C27" s="2"/>
      <c r="D27" s="2"/>
      <c r="E27" s="2"/>
      <c r="G27" s="11"/>
      <c r="H27" s="11"/>
      <c r="I27" s="11"/>
      <c r="J27" s="5"/>
    </row>
    <row r="28" spans="3:10" ht="16.5">
      <c r="C28" s="23"/>
      <c r="D28" s="23"/>
      <c r="J28" s="2"/>
    </row>
    <row r="29" ht="16.5">
      <c r="J29" s="6"/>
    </row>
    <row r="34" ht="137.25" customHeight="1"/>
    <row r="35" ht="66" customHeight="1"/>
    <row r="37" ht="179.25" customHeight="1"/>
    <row r="38" ht="49.5" customHeight="1"/>
  </sheetData>
  <mergeCells count="36">
    <mergeCell ref="H12:I12"/>
    <mergeCell ref="I4:J5"/>
    <mergeCell ref="I6:J7"/>
    <mergeCell ref="B9:D9"/>
    <mergeCell ref="D11:E11"/>
    <mergeCell ref="B12:C12"/>
    <mergeCell ref="D12:E12"/>
    <mergeCell ref="H2:H3"/>
    <mergeCell ref="G4:G5"/>
    <mergeCell ref="H4:H5"/>
    <mergeCell ref="H11:I11"/>
    <mergeCell ref="H6:H7"/>
    <mergeCell ref="A4:A9"/>
    <mergeCell ref="I2:J2"/>
    <mergeCell ref="B4:D4"/>
    <mergeCell ref="B8:D8"/>
    <mergeCell ref="I3:J3"/>
    <mergeCell ref="H8:H9"/>
    <mergeCell ref="I8:J9"/>
    <mergeCell ref="A3:D3"/>
    <mergeCell ref="G2:G3"/>
    <mergeCell ref="B5:D5"/>
    <mergeCell ref="B6:D6"/>
    <mergeCell ref="B7:D7"/>
    <mergeCell ref="G8:G9"/>
    <mergeCell ref="G6:G7"/>
    <mergeCell ref="A22:G22"/>
    <mergeCell ref="I10:J10"/>
    <mergeCell ref="B17:E18"/>
    <mergeCell ref="G10:H10"/>
    <mergeCell ref="A17:A19"/>
    <mergeCell ref="A11:A13"/>
    <mergeCell ref="B11:C11"/>
    <mergeCell ref="F17:F19"/>
    <mergeCell ref="F11:G11"/>
    <mergeCell ref="F12:G12"/>
  </mergeCells>
  <printOptions/>
  <pageMargins left="0.4" right="0.15748031496062992" top="0.984251968503937" bottom="0.5118110236220472" header="0.59" footer="0.5118110236220472"/>
  <pageSetup horizontalDpi="600" verticalDpi="600" orientation="portrait" paperSize="9" scale="82" r:id="rId1"/>
  <headerFooter alignWithMargins="0">
    <oddHeader>&amp;C&amp;"標楷體,標準"&amp;16附件&amp;"Times New Roman,標準"-&amp;"標楷體,標準"逐月物調款分析表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17"/>
  <sheetViews>
    <sheetView zoomScaleSheetLayoutView="100" workbookViewId="0" topLeftCell="A1">
      <selection activeCell="B12" sqref="B12"/>
    </sheetView>
  </sheetViews>
  <sheetFormatPr defaultColWidth="9.00390625" defaultRowHeight="16.5"/>
  <cols>
    <col min="1" max="1" width="9.00390625" style="2" customWidth="1"/>
    <col min="2" max="2" width="11.625" style="1" customWidth="1"/>
    <col min="3" max="3" width="18.375" style="1" bestFit="1" customWidth="1"/>
    <col min="4" max="5" width="10.625" style="1" customWidth="1"/>
    <col min="6" max="6" width="12.75390625" style="1" bestFit="1" customWidth="1"/>
    <col min="7" max="7" width="12.625" style="1" customWidth="1"/>
    <col min="8" max="9" width="10.625" style="1" customWidth="1"/>
    <col min="10" max="10" width="14.125" style="1" customWidth="1"/>
    <col min="11" max="11" width="13.75390625" style="1" customWidth="1"/>
    <col min="12" max="12" width="9.00390625" style="2" customWidth="1"/>
    <col min="13" max="13" width="18.375" style="2" bestFit="1" customWidth="1"/>
    <col min="14" max="14" width="41.25390625" style="2" bestFit="1" customWidth="1"/>
    <col min="15" max="15" width="18.625" style="2" customWidth="1"/>
    <col min="16" max="16384" width="9.00390625" style="2" customWidth="1"/>
  </cols>
  <sheetData>
    <row r="1" spans="6:9" ht="16.5">
      <c r="F1" s="2"/>
      <c r="G1" s="2"/>
      <c r="H1" s="2"/>
      <c r="I1" s="2"/>
    </row>
    <row r="2" spans="6:9" ht="16.5">
      <c r="F2" s="2"/>
      <c r="G2" s="2"/>
      <c r="H2" s="2"/>
      <c r="I2" s="2"/>
    </row>
    <row r="3" spans="2:11" ht="16.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>
      <c r="B4" s="60" t="s">
        <v>33</v>
      </c>
      <c r="C4" s="61"/>
      <c r="D4" s="61"/>
      <c r="E4" s="61"/>
      <c r="F4" s="8">
        <v>0</v>
      </c>
      <c r="G4" s="2"/>
      <c r="H4" s="2"/>
      <c r="I4" s="2"/>
      <c r="J4" s="2"/>
      <c r="K4" s="2"/>
    </row>
    <row r="5" spans="2:11" ht="16.5">
      <c r="B5" s="54" t="s">
        <v>45</v>
      </c>
      <c r="C5" s="104" t="s">
        <v>34</v>
      </c>
      <c r="D5" s="105"/>
      <c r="E5" s="106"/>
      <c r="F5" s="110">
        <v>123.57</v>
      </c>
      <c r="G5" s="2"/>
      <c r="H5" s="2"/>
      <c r="I5" s="2"/>
      <c r="J5" s="2"/>
      <c r="K5" s="2"/>
    </row>
    <row r="6" spans="2:11" ht="17.25" customHeight="1" thickBot="1">
      <c r="B6" s="56"/>
      <c r="C6" s="107"/>
      <c r="D6" s="108"/>
      <c r="E6" s="109"/>
      <c r="F6" s="111"/>
      <c r="G6" s="2"/>
      <c r="H6" s="2"/>
      <c r="I6" s="2"/>
      <c r="J6" s="2"/>
      <c r="K6" s="2"/>
    </row>
    <row r="7" spans="2:11" ht="17.25" customHeight="1" thickBot="1">
      <c r="B7" s="45"/>
      <c r="C7" s="45"/>
      <c r="D7" s="45"/>
      <c r="E7" s="45"/>
      <c r="F7" s="46"/>
      <c r="G7" s="2"/>
      <c r="H7" s="2"/>
      <c r="I7" s="2"/>
      <c r="J7" s="2"/>
      <c r="K7" s="2"/>
    </row>
    <row r="8" spans="2:10" s="3" customFormat="1" ht="17.25" customHeight="1">
      <c r="B8" s="79" t="s">
        <v>36</v>
      </c>
      <c r="C8" s="83" t="s">
        <v>109</v>
      </c>
      <c r="D8" s="84"/>
      <c r="E8" s="84"/>
      <c r="F8" s="85"/>
      <c r="G8" s="76" t="s">
        <v>38</v>
      </c>
      <c r="I8" s="2"/>
      <c r="J8" s="2"/>
    </row>
    <row r="9" spans="2:10" s="3" customFormat="1" ht="16.5" customHeight="1">
      <c r="B9" s="80"/>
      <c r="C9" s="86"/>
      <c r="D9" s="87"/>
      <c r="E9" s="87"/>
      <c r="F9" s="88"/>
      <c r="G9" s="77"/>
      <c r="I9" s="2"/>
      <c r="J9" s="2"/>
    </row>
    <row r="10" spans="2:10" s="3" customFormat="1" ht="81.75" customHeight="1">
      <c r="B10" s="52"/>
      <c r="C10" s="16" t="s">
        <v>43</v>
      </c>
      <c r="D10" s="16" t="s">
        <v>69</v>
      </c>
      <c r="E10" s="16" t="s">
        <v>0</v>
      </c>
      <c r="F10" s="16" t="s">
        <v>42</v>
      </c>
      <c r="G10" s="78"/>
      <c r="I10" s="2"/>
      <c r="J10" s="4"/>
    </row>
    <row r="11" spans="2:11" ht="16.5">
      <c r="B11" s="24" t="s">
        <v>70</v>
      </c>
      <c r="C11" s="40">
        <f>12740000-1066000-91000</f>
        <v>11583000</v>
      </c>
      <c r="D11" s="31">
        <v>128.94</v>
      </c>
      <c r="E11" s="32">
        <f>ROUND(D11/$F$5-1,6)</f>
        <v>0.043457</v>
      </c>
      <c r="F11" s="29">
        <f>IF(ABS(E11)&gt;0.025,C11*(1-$F$4)*(ABS(ROUND(E11,6))-0.025)*1.05,0)*ABS(E11)/E11</f>
        <v>224476.80255000002</v>
      </c>
      <c r="G11" s="33">
        <f>F11</f>
        <v>224476.80255000002</v>
      </c>
      <c r="H11" s="2"/>
      <c r="I11" s="2"/>
      <c r="J11" s="2"/>
      <c r="K11" s="2"/>
    </row>
    <row r="12" spans="2:11" ht="17.25" thickBot="1">
      <c r="B12" s="53" t="s">
        <v>44</v>
      </c>
      <c r="C12" s="34"/>
      <c r="D12" s="34"/>
      <c r="E12" s="34"/>
      <c r="F12" s="34">
        <f>SUM(F11:F11)</f>
        <v>224476.80255000002</v>
      </c>
      <c r="G12" s="35">
        <f>F12</f>
        <v>224476.80255000002</v>
      </c>
      <c r="H12" s="44"/>
      <c r="I12" s="2"/>
      <c r="J12" s="2"/>
      <c r="K12" s="2"/>
    </row>
    <row r="13" spans="2:11" ht="16.5">
      <c r="B13" s="12"/>
      <c r="C13" s="12"/>
      <c r="D13" s="12"/>
      <c r="E13" s="12"/>
      <c r="F13" s="12"/>
      <c r="G13" s="12"/>
      <c r="H13" s="12"/>
      <c r="I13" s="22"/>
      <c r="J13" s="12"/>
      <c r="K13" s="22"/>
    </row>
    <row r="14" spans="2:11" ht="28.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2:11" ht="16.5">
      <c r="B15" s="11"/>
      <c r="C15" s="11"/>
      <c r="D15" s="11"/>
      <c r="E15" s="11"/>
      <c r="F15" s="11"/>
      <c r="G15" s="11"/>
      <c r="H15" s="11"/>
      <c r="I15" s="11"/>
      <c r="J15" s="11"/>
      <c r="K15" s="5"/>
    </row>
    <row r="16" spans="2:11" ht="16.5">
      <c r="B16" s="2"/>
      <c r="C16" s="2"/>
      <c r="D16" s="2"/>
      <c r="E16" s="2"/>
      <c r="F16" s="2"/>
      <c r="K16" s="2"/>
    </row>
    <row r="17" spans="4:11" ht="16.5">
      <c r="D17" s="23"/>
      <c r="E17" s="23"/>
      <c r="K17" s="6"/>
    </row>
    <row r="23" ht="137.25" customHeight="1"/>
    <row r="24" ht="66" customHeight="1"/>
    <row r="26" ht="179.25" customHeight="1"/>
    <row r="27" ht="49.5" customHeight="1"/>
  </sheetData>
  <mergeCells count="7">
    <mergeCell ref="G8:G10"/>
    <mergeCell ref="B8:B10"/>
    <mergeCell ref="B4:E4"/>
    <mergeCell ref="C5:E6"/>
    <mergeCell ref="F5:F6"/>
    <mergeCell ref="C8:F9"/>
    <mergeCell ref="B5:B6"/>
  </mergeCells>
  <printOptions/>
  <pageMargins left="0.4" right="0.15748031496062992" top="0.984251968503937" bottom="0.5118110236220472" header="0.59" footer="0.5118110236220472"/>
  <pageSetup horizontalDpi="600" verticalDpi="600" orientation="portrait" paperSize="9" scale="82" r:id="rId1"/>
  <headerFooter alignWithMargins="0">
    <oddHeader>&amp;C&amp;"標楷體,標準"&amp;16附件&amp;"Times New Roman,標準"-&amp;"標楷體,標準"逐月物調款分析表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 People</dc:creator>
  <cp:keywords/>
  <dc:description/>
  <cp:lastModifiedBy>a</cp:lastModifiedBy>
  <cp:lastPrinted>2008-06-23T10:13:45Z</cp:lastPrinted>
  <dcterms:created xsi:type="dcterms:W3CDTF">2008-03-10T12:51:38Z</dcterms:created>
  <dcterms:modified xsi:type="dcterms:W3CDTF">2008-07-10T11:03:27Z</dcterms:modified>
  <cp:category/>
  <cp:version/>
  <cp:contentType/>
  <cp:contentStatus/>
</cp:coreProperties>
</file>